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440" windowHeight="9780" firstSheet="1" activeTab="1"/>
  </bookViews>
  <sheets>
    <sheet name="Ark1" sheetId="1" state="hidden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B9" i="2"/>
  <c r="B5"/>
  <c r="C10"/>
  <c r="E10" s="1"/>
  <c r="E13"/>
  <c r="E14" s="1"/>
  <c r="E49"/>
  <c r="B20" l="1"/>
  <c r="B19"/>
  <c r="B26"/>
  <c r="B27" s="1"/>
  <c r="D27" s="1"/>
  <c r="D29"/>
  <c r="D32" s="1"/>
  <c r="C19" l="1"/>
  <c r="D19"/>
  <c r="C37" s="1"/>
  <c r="B21"/>
  <c r="B22" s="1"/>
  <c r="D20"/>
  <c r="C38" s="1"/>
  <c r="D38" s="1"/>
  <c r="C20"/>
  <c r="D26"/>
  <c r="D28" s="1"/>
  <c r="D33" s="1"/>
  <c r="E34" s="1"/>
  <c r="E35" s="1"/>
  <c r="E19" l="1"/>
  <c r="B37" s="1"/>
  <c r="E20"/>
  <c r="D37"/>
  <c r="D41" s="1"/>
  <c r="C40"/>
  <c r="E21" l="1"/>
  <c r="E41"/>
  <c r="E42" s="1"/>
  <c r="E43" s="1"/>
  <c r="B38" l="1"/>
  <c r="B39" s="1"/>
  <c r="B40" s="1"/>
</calcChain>
</file>

<file path=xl/sharedStrings.xml><?xml version="1.0" encoding="utf-8"?>
<sst xmlns="http://schemas.openxmlformats.org/spreadsheetml/2006/main" count="58" uniqueCount="56">
  <si>
    <t>Måler</t>
  </si>
  <si>
    <t>Beløb du vil indbetale til solvarme</t>
  </si>
  <si>
    <t>ydelse</t>
  </si>
  <si>
    <t>rente</t>
  </si>
  <si>
    <t>Rest 30/6 2013</t>
  </si>
  <si>
    <t>Resten til KV-pris</t>
  </si>
  <si>
    <t>Varmepris i alt</t>
  </si>
  <si>
    <t>Varmepris i alt incl moms</t>
  </si>
  <si>
    <t xml:space="preserve">Ejd. Forbrug i KWh </t>
  </si>
  <si>
    <t>Varme ialt</t>
  </si>
  <si>
    <t>Faste afgifter i alt</t>
  </si>
  <si>
    <t>Ydelse på andelsgæld</t>
  </si>
  <si>
    <t>Restgæld 30/6 2014</t>
  </si>
  <si>
    <t>Ydelse i år</t>
  </si>
  <si>
    <t>Solvarmeinvestering i 15 år til 2028</t>
  </si>
  <si>
    <t>Varmebudget for 2013/14</t>
  </si>
  <si>
    <t>Ydelse incl. moms</t>
  </si>
  <si>
    <t>Solvarmeinvestering til 2028</t>
  </si>
  <si>
    <t>aconto</t>
  </si>
  <si>
    <t>ny restgæld30/6 2014</t>
  </si>
  <si>
    <t>Årets samlede afregning 2014</t>
  </si>
  <si>
    <t>Beløb du vil indbetale til opr. tilslutn.afgift</t>
  </si>
  <si>
    <t>Samlet indbetaling</t>
  </si>
  <si>
    <t>Regnemodel for varmepriser i MKV - fremtidig varmeregning.</t>
  </si>
  <si>
    <t>Andelsgæld/lån for denne ejendom</t>
  </si>
  <si>
    <t>Samlet Varmepris 2012/13</t>
  </si>
  <si>
    <t>Årsopgørelse som sædvanligt</t>
  </si>
  <si>
    <t>Udkast                                       2013</t>
  </si>
  <si>
    <t>Din andelsgæld i MKV</t>
  </si>
  <si>
    <t>Samlet andelsgæld</t>
  </si>
  <si>
    <t>Ny samlet restgæld</t>
  </si>
  <si>
    <t>Ny samlet restgæld + moms</t>
  </si>
  <si>
    <t>Arealafgift/kapacitetsomkostninger</t>
  </si>
  <si>
    <t>plus  moms</t>
  </si>
  <si>
    <t>Samlet andelsgæld + moms  1/7 2013</t>
  </si>
  <si>
    <t>pr. måned aconto</t>
  </si>
  <si>
    <t xml:space="preserve">pr. måned  </t>
  </si>
  <si>
    <t>Maxbeløb solvarme    exc. moms</t>
  </si>
  <si>
    <t>Tilslutningsinvestering, løber til 2018</t>
  </si>
  <si>
    <t>Tilslutningsinvestering, løber til 2018    -   rest</t>
  </si>
  <si>
    <t>Gl. Andelsgæld/tilslutningsinvestering</t>
  </si>
  <si>
    <t>3,5 x stikafgift</t>
  </si>
  <si>
    <t>3,5 års stikafgift</t>
  </si>
  <si>
    <t xml:space="preserve"> 5 år af 7 kr. pr. m2</t>
  </si>
  <si>
    <t>35 x m2</t>
  </si>
  <si>
    <t>3,5 x 3300 kr</t>
  </si>
  <si>
    <t>130 m2</t>
  </si>
  <si>
    <t xml:space="preserve">35kr x130 </t>
  </si>
  <si>
    <t>moms</t>
  </si>
  <si>
    <t>i alt</t>
  </si>
  <si>
    <t>Ny andelsgæld/solfangerinvestering</t>
  </si>
  <si>
    <t>1 kr. pr. Kwh varmeforbrug/år (snit sidste 3 år)</t>
  </si>
  <si>
    <t>18.100 kwh</t>
  </si>
  <si>
    <t>Max beløb tilslutn. exc. moms</t>
  </si>
  <si>
    <t>Eksempel ved 130m2 og 18,1Mwh</t>
  </si>
  <si>
    <t>Heraf til solpris - max 20%</t>
  </si>
</sst>
</file>

<file path=xl/styles.xml><?xml version="1.0" encoding="utf-8"?>
<styleSheet xmlns="http://schemas.openxmlformats.org/spreadsheetml/2006/main">
  <numFmts count="4">
    <numFmt numFmtId="8" formatCode="&quot;kr.&quot;\ #,##0.00;[Red]&quot;kr.&quot;\ \-#,##0.00"/>
    <numFmt numFmtId="43" formatCode="_ * #,##0.00_ ;_ * \-#,##0.00_ ;_ * &quot;-&quot;??_ ;_ @_ "/>
    <numFmt numFmtId="164" formatCode="&quot;kr.&quot;\ #,##0"/>
    <numFmt numFmtId="165" formatCode="&quot;kr.&quot;\ #,##0.00"/>
  </numFmts>
  <fonts count="18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0" fillId="4" borderId="0" xfId="0" applyFill="1"/>
    <xf numFmtId="0" fontId="0" fillId="4" borderId="0" xfId="0" applyFill="1" applyAlignment="1">
      <alignment horizontal="center"/>
    </xf>
    <xf numFmtId="0" fontId="2" fillId="0" borderId="0" xfId="0" applyFont="1"/>
    <xf numFmtId="0" fontId="0" fillId="0" borderId="0" xfId="0" applyAlignment="1" applyProtection="1">
      <alignment horizontal="center"/>
      <protection locked="0"/>
    </xf>
    <xf numFmtId="8" fontId="0" fillId="0" borderId="0" xfId="0" applyNumberForma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8" fontId="0" fillId="0" borderId="0" xfId="0" applyNumberFormat="1" applyAlignment="1" applyProtection="1">
      <alignment horizontal="center" vertical="center"/>
    </xf>
    <xf numFmtId="8" fontId="2" fillId="0" borderId="0" xfId="0" applyNumberFormat="1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0" fillId="5" borderId="0" xfId="0" applyFill="1" applyAlignment="1">
      <alignment horizontal="center"/>
    </xf>
    <xf numFmtId="0" fontId="5" fillId="0" borderId="0" xfId="0" applyFont="1"/>
    <xf numFmtId="0" fontId="0" fillId="5" borderId="0" xfId="0" applyFill="1"/>
    <xf numFmtId="8" fontId="2" fillId="0" borderId="0" xfId="0" applyNumberFormat="1" applyFont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3" fillId="5" borderId="0" xfId="0" applyFont="1" applyFill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</xf>
    <xf numFmtId="8" fontId="0" fillId="6" borderId="0" xfId="0" applyNumberFormat="1" applyFill="1" applyAlignment="1" applyProtection="1">
      <alignment horizontal="center" vertical="center"/>
    </xf>
    <xf numFmtId="8" fontId="0" fillId="8" borderId="0" xfId="0" applyNumberFormat="1" applyFill="1" applyAlignment="1" applyProtection="1">
      <alignment horizontal="center" vertical="center"/>
    </xf>
    <xf numFmtId="0" fontId="15" fillId="6" borderId="0" xfId="0" applyFont="1" applyFill="1" applyProtection="1"/>
    <xf numFmtId="0" fontId="0" fillId="0" borderId="0" xfId="0" applyProtection="1"/>
    <xf numFmtId="0" fontId="0" fillId="5" borderId="0" xfId="0" applyFill="1" applyAlignment="1" applyProtection="1">
      <alignment horizontal="center"/>
    </xf>
    <xf numFmtId="0" fontId="14" fillId="0" borderId="0" xfId="0" applyFont="1" applyProtection="1"/>
    <xf numFmtId="0" fontId="9" fillId="0" borderId="0" xfId="0" applyFont="1" applyProtection="1"/>
    <xf numFmtId="0" fontId="2" fillId="0" borderId="0" xfId="0" applyFont="1" applyProtection="1"/>
    <xf numFmtId="2" fontId="5" fillId="0" borderId="0" xfId="0" applyNumberFormat="1" applyFont="1" applyAlignment="1" applyProtection="1">
      <alignment horizontal="center"/>
    </xf>
    <xf numFmtId="165" fontId="2" fillId="0" borderId="0" xfId="0" applyNumberFormat="1" applyFont="1" applyAlignment="1" applyProtection="1">
      <alignment horizontal="center"/>
    </xf>
    <xf numFmtId="0" fontId="5" fillId="8" borderId="0" xfId="0" applyFont="1" applyFill="1" applyProtection="1"/>
    <xf numFmtId="0" fontId="0" fillId="8" borderId="0" xfId="0" applyFill="1" applyAlignment="1" applyProtection="1">
      <alignment horizontal="center"/>
    </xf>
    <xf numFmtId="165" fontId="2" fillId="8" borderId="0" xfId="0" applyNumberFormat="1" applyFont="1" applyFill="1" applyAlignment="1" applyProtection="1">
      <alignment horizontal="center"/>
    </xf>
    <xf numFmtId="0" fontId="17" fillId="9" borderId="0" xfId="0" applyFont="1" applyFill="1" applyProtection="1"/>
    <xf numFmtId="0" fontId="2" fillId="8" borderId="0" xfId="0" applyFont="1" applyFill="1" applyProtection="1"/>
    <xf numFmtId="8" fontId="2" fillId="8" borderId="0" xfId="0" applyNumberFormat="1" applyFont="1" applyFill="1" applyAlignment="1" applyProtection="1">
      <alignment horizontal="center" vertical="center"/>
    </xf>
    <xf numFmtId="8" fontId="2" fillId="8" borderId="0" xfId="0" applyNumberFormat="1" applyFont="1" applyFill="1" applyAlignment="1" applyProtection="1">
      <alignment horizontal="center"/>
    </xf>
    <xf numFmtId="8" fontId="5" fillId="8" borderId="0" xfId="0" applyNumberFormat="1" applyFont="1" applyFill="1" applyAlignment="1" applyProtection="1">
      <alignment horizontal="center" vertical="center"/>
    </xf>
    <xf numFmtId="8" fontId="0" fillId="8" borderId="0" xfId="0" applyNumberFormat="1" applyFill="1" applyAlignment="1" applyProtection="1">
      <alignment horizontal="center"/>
    </xf>
    <xf numFmtId="0" fontId="5" fillId="0" borderId="0" xfId="0" applyFont="1" applyProtection="1"/>
    <xf numFmtId="8" fontId="5" fillId="0" borderId="0" xfId="0" applyNumberFormat="1" applyFont="1" applyAlignment="1" applyProtection="1">
      <alignment horizontal="center" vertical="center"/>
    </xf>
    <xf numFmtId="8" fontId="0" fillId="0" borderId="0" xfId="0" applyNumberFormat="1" applyAlignment="1" applyProtection="1">
      <alignment horizontal="center"/>
    </xf>
    <xf numFmtId="0" fontId="5" fillId="7" borderId="0" xfId="0" applyFont="1" applyFill="1" applyProtection="1"/>
    <xf numFmtId="0" fontId="0" fillId="7" borderId="0" xfId="0" applyFill="1" applyAlignment="1" applyProtection="1">
      <alignment horizontal="center"/>
    </xf>
    <xf numFmtId="8" fontId="5" fillId="7" borderId="0" xfId="0" applyNumberFormat="1" applyFont="1" applyFill="1" applyAlignment="1" applyProtection="1">
      <alignment horizontal="center" vertical="center"/>
    </xf>
    <xf numFmtId="8" fontId="0" fillId="7" borderId="0" xfId="0" applyNumberFormat="1" applyFill="1" applyAlignment="1" applyProtection="1">
      <alignment horizontal="center"/>
    </xf>
    <xf numFmtId="0" fontId="2" fillId="7" borderId="0" xfId="0" applyFont="1" applyFill="1" applyProtection="1"/>
    <xf numFmtId="0" fontId="0" fillId="7" borderId="0" xfId="0" applyFill="1" applyProtection="1"/>
    <xf numFmtId="43" fontId="0" fillId="7" borderId="0" xfId="1" applyFont="1" applyFill="1" applyAlignment="1" applyProtection="1">
      <alignment horizontal="center"/>
    </xf>
    <xf numFmtId="1" fontId="0" fillId="7" borderId="0" xfId="0" applyNumberFormat="1" applyFill="1" applyAlignment="1" applyProtection="1">
      <alignment horizontal="center"/>
    </xf>
    <xf numFmtId="3" fontId="0" fillId="7" borderId="0" xfId="0" applyNumberFormat="1" applyFill="1" applyAlignment="1" applyProtection="1">
      <alignment horizontal="center"/>
    </xf>
    <xf numFmtId="165" fontId="0" fillId="7" borderId="0" xfId="1" applyNumberFormat="1" applyFont="1" applyFill="1" applyAlignment="1" applyProtection="1">
      <alignment horizontal="center"/>
    </xf>
    <xf numFmtId="0" fontId="11" fillId="7" borderId="0" xfId="0" applyFont="1" applyFill="1" applyProtection="1"/>
    <xf numFmtId="43" fontId="11" fillId="7" borderId="0" xfId="1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7" borderId="0" xfId="1" applyNumberFormat="1" applyFont="1" applyFill="1" applyAlignment="1" applyProtection="1">
      <alignment horizontal="center"/>
    </xf>
    <xf numFmtId="0" fontId="11" fillId="0" borderId="0" xfId="0" applyFont="1" applyProtection="1"/>
    <xf numFmtId="165" fontId="0" fillId="0" borderId="0" xfId="1" applyNumberFormat="1" applyFont="1" applyAlignment="1" applyProtection="1">
      <alignment horizontal="center"/>
    </xf>
    <xf numFmtId="0" fontId="13" fillId="0" borderId="0" xfId="0" applyFont="1" applyProtection="1"/>
    <xf numFmtId="0" fontId="0" fillId="0" borderId="0" xfId="0" applyAlignment="1" applyProtection="1">
      <alignment horizontal="center" vertical="center"/>
    </xf>
    <xf numFmtId="8" fontId="11" fillId="0" borderId="0" xfId="0" applyNumberFormat="1" applyFont="1" applyAlignment="1" applyProtection="1">
      <alignment horizontal="center"/>
    </xf>
    <xf numFmtId="8" fontId="11" fillId="0" borderId="0" xfId="0" applyNumberFormat="1" applyFont="1" applyAlignment="1" applyProtection="1">
      <alignment horizontal="center" vertical="center"/>
    </xf>
    <xf numFmtId="8" fontId="0" fillId="0" borderId="0" xfId="0" applyNumberFormat="1" applyFont="1" applyAlignment="1" applyProtection="1">
      <alignment horizontal="center"/>
    </xf>
    <xf numFmtId="165" fontId="2" fillId="0" borderId="0" xfId="1" applyNumberFormat="1" applyFon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4" fillId="0" borderId="0" xfId="0" applyFont="1" applyProtection="1"/>
    <xf numFmtId="3" fontId="0" fillId="0" borderId="0" xfId="0" applyNumberFormat="1" applyAlignment="1" applyProtection="1">
      <alignment horizontal="center"/>
    </xf>
    <xf numFmtId="165" fontId="11" fillId="0" borderId="0" xfId="0" applyNumberFormat="1" applyFont="1" applyAlignment="1" applyProtection="1">
      <alignment horizontal="center"/>
    </xf>
    <xf numFmtId="165" fontId="12" fillId="0" borderId="0" xfId="0" applyNumberFormat="1" applyFont="1" applyAlignment="1" applyProtection="1">
      <alignment horizontal="center"/>
    </xf>
    <xf numFmtId="8" fontId="2" fillId="0" borderId="0" xfId="0" applyNumberFormat="1" applyFont="1" applyAlignment="1" applyProtection="1">
      <alignment horizontal="center"/>
    </xf>
    <xf numFmtId="0" fontId="16" fillId="7" borderId="0" xfId="0" applyFont="1" applyFill="1" applyProtection="1"/>
    <xf numFmtId="0" fontId="9" fillId="7" borderId="0" xfId="0" applyFont="1" applyFill="1" applyProtection="1"/>
    <xf numFmtId="165" fontId="0" fillId="7" borderId="0" xfId="0" applyNumberFormat="1" applyFill="1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G26" sqref="A1:G26"/>
    </sheetView>
  </sheetViews>
  <sheetFormatPr defaultRowHeight="15"/>
  <cols>
    <col min="1" max="1" width="39.5703125" customWidth="1"/>
    <col min="2" max="2" width="15.28515625" style="1" customWidth="1"/>
    <col min="3" max="3" width="14.140625" style="1" customWidth="1"/>
    <col min="4" max="4" width="24.42578125" style="4" customWidth="1"/>
  </cols>
  <sheetData>
    <row r="1" spans="1:4" ht="26.25">
      <c r="A1" s="6"/>
    </row>
    <row r="2" spans="1:4" ht="18.75">
      <c r="A2" s="7"/>
    </row>
    <row r="3" spans="1:4" ht="21">
      <c r="A3" s="22"/>
    </row>
    <row r="4" spans="1:4">
      <c r="B4" s="3"/>
    </row>
    <row r="5" spans="1:4" ht="15.75">
      <c r="A5" s="19"/>
      <c r="B5" s="2"/>
      <c r="C5" s="18"/>
    </row>
    <row r="6" spans="1:4">
      <c r="B6" s="14"/>
      <c r="C6" s="11"/>
      <c r="D6" s="15"/>
    </row>
    <row r="7" spans="1:4">
      <c r="B7" s="14"/>
      <c r="C7" s="11"/>
      <c r="D7" s="15"/>
    </row>
    <row r="8" spans="1:4">
      <c r="B8" s="14"/>
      <c r="C8" s="11"/>
      <c r="D8" s="15"/>
    </row>
    <row r="9" spans="1:4">
      <c r="B9" s="2"/>
      <c r="C9" s="14"/>
      <c r="D9" s="15"/>
    </row>
    <row r="10" spans="1:4">
      <c r="B10" s="11"/>
      <c r="C10" s="11"/>
      <c r="D10" s="12"/>
    </row>
    <row r="11" spans="1:4">
      <c r="B11" s="18"/>
      <c r="C11" s="11"/>
      <c r="D11" s="15"/>
    </row>
    <row r="12" spans="1:4">
      <c r="D12" s="15"/>
    </row>
    <row r="13" spans="1:4" ht="18.75">
      <c r="A13" s="10"/>
      <c r="B13" s="11"/>
      <c r="D13" s="16"/>
    </row>
    <row r="14" spans="1:4">
      <c r="D14" s="15"/>
    </row>
    <row r="15" spans="1:4" s="20" customFormat="1" ht="18.75">
      <c r="A15" s="10"/>
      <c r="B15" s="18"/>
      <c r="C15" s="18"/>
      <c r="D15" s="21"/>
    </row>
    <row r="16" spans="1:4" s="20" customFormat="1">
      <c r="A16" s="8"/>
      <c r="B16" s="9"/>
      <c r="C16" s="18"/>
      <c r="D16" s="25"/>
    </row>
    <row r="17" spans="1:4">
      <c r="A17" s="8"/>
      <c r="B17" s="3"/>
    </row>
    <row r="18" spans="1:4">
      <c r="D18" s="17"/>
    </row>
    <row r="19" spans="1:4">
      <c r="D19" s="17"/>
    </row>
    <row r="20" spans="1:4" ht="18.75">
      <c r="A20" s="10"/>
      <c r="D20" s="13"/>
    </row>
    <row r="21" spans="1:4" ht="24" customHeight="1">
      <c r="A21" s="10"/>
      <c r="D21" s="16"/>
    </row>
    <row r="22" spans="1:4">
      <c r="A22" s="23"/>
      <c r="D22" s="5"/>
    </row>
    <row r="24" spans="1:4" ht="23.25">
      <c r="A24" s="24"/>
    </row>
  </sheetData>
  <sheetProtection selectLockedCell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topLeftCell="B1" workbookViewId="0">
      <selection activeCell="B29" sqref="B29"/>
    </sheetView>
  </sheetViews>
  <sheetFormatPr defaultRowHeight="15"/>
  <cols>
    <col min="1" max="1" width="47.28515625" style="31" customWidth="1"/>
    <col min="2" max="2" width="17.28515625" style="14" customWidth="1"/>
    <col min="3" max="3" width="16.42578125" style="14" customWidth="1"/>
    <col min="4" max="4" width="21.140625" style="14" customWidth="1"/>
    <col min="5" max="5" width="19.28515625" style="14" customWidth="1"/>
    <col min="6" max="16384" width="9.140625" style="31"/>
  </cols>
  <sheetData>
    <row r="1" spans="1:6" ht="26.25">
      <c r="A1" s="30" t="s">
        <v>23</v>
      </c>
      <c r="B1" s="27"/>
      <c r="C1" s="27"/>
      <c r="D1" s="28"/>
    </row>
    <row r="2" spans="1:6">
      <c r="A2" s="31" t="s">
        <v>27</v>
      </c>
      <c r="D2" s="15"/>
    </row>
    <row r="3" spans="1:6">
      <c r="D3" s="15"/>
    </row>
    <row r="4" spans="1:6">
      <c r="B4" s="32"/>
      <c r="D4" s="15"/>
    </row>
    <row r="5" spans="1:6" ht="15.75">
      <c r="A5" s="33" t="s">
        <v>37</v>
      </c>
      <c r="B5" s="32">
        <f>B25</f>
        <v>18100</v>
      </c>
      <c r="D5" s="15"/>
    </row>
    <row r="6" spans="1:6" ht="15.75">
      <c r="A6" s="34" t="s">
        <v>1</v>
      </c>
      <c r="B6" s="26">
        <v>0</v>
      </c>
      <c r="D6" s="15"/>
    </row>
    <row r="7" spans="1:6">
      <c r="B7" s="32"/>
      <c r="D7" s="15"/>
    </row>
    <row r="8" spans="1:6" ht="15.75">
      <c r="A8" s="34" t="s">
        <v>21</v>
      </c>
      <c r="B8" s="26">
        <v>0</v>
      </c>
      <c r="D8" s="15"/>
    </row>
    <row r="9" spans="1:6" ht="18.75">
      <c r="A9" s="33" t="s">
        <v>53</v>
      </c>
      <c r="B9" s="14">
        <f>3300*3.5+B29*35</f>
        <v>16100</v>
      </c>
      <c r="D9" s="16"/>
    </row>
    <row r="10" spans="1:6" ht="18.75">
      <c r="A10" s="35" t="s">
        <v>22</v>
      </c>
      <c r="C10" s="36">
        <f>B8+B6</f>
        <v>0</v>
      </c>
      <c r="D10" s="15" t="s">
        <v>33</v>
      </c>
      <c r="E10" s="37">
        <f>C10*1.25</f>
        <v>0</v>
      </c>
    </row>
    <row r="11" spans="1:6" ht="18.75">
      <c r="A11" s="35"/>
      <c r="C11" s="37"/>
      <c r="D11" s="15"/>
    </row>
    <row r="12" spans="1:6" ht="18.75">
      <c r="A12" s="38" t="s">
        <v>26</v>
      </c>
      <c r="B12" s="39"/>
      <c r="C12" s="40"/>
      <c r="D12" s="29"/>
      <c r="E12" s="39"/>
      <c r="F12" s="41"/>
    </row>
    <row r="13" spans="1:6" ht="18.75">
      <c r="A13" s="42" t="s">
        <v>25</v>
      </c>
      <c r="B13" s="39"/>
      <c r="C13" s="39"/>
      <c r="D13" s="43"/>
      <c r="E13" s="44">
        <f>B25*0.495*1.25+4050*1.25+B29*19.5*1.25</f>
        <v>19430.625</v>
      </c>
      <c r="F13" s="41"/>
    </row>
    <row r="14" spans="1:6" ht="15.75">
      <c r="A14" s="38" t="s">
        <v>18</v>
      </c>
      <c r="B14" s="39"/>
      <c r="C14" s="39"/>
      <c r="D14" s="45"/>
      <c r="E14" s="46">
        <f>E13/12</f>
        <v>1619.21875</v>
      </c>
      <c r="F14" s="41"/>
    </row>
    <row r="15" spans="1:6" ht="15.75">
      <c r="A15" s="47"/>
      <c r="B15" s="32"/>
      <c r="C15" s="32"/>
      <c r="D15" s="48"/>
      <c r="E15" s="49"/>
      <c r="F15" s="41"/>
    </row>
    <row r="16" spans="1:6" ht="15.75">
      <c r="A16" s="47"/>
      <c r="B16" s="32"/>
      <c r="C16" s="32"/>
      <c r="D16" s="48"/>
      <c r="E16" s="49"/>
    </row>
    <row r="17" spans="1:5" ht="15.75">
      <c r="A17" s="50"/>
      <c r="B17" s="51"/>
      <c r="C17" s="51"/>
      <c r="D17" s="52"/>
      <c r="E17" s="53"/>
    </row>
    <row r="18" spans="1:5" ht="18.75">
      <c r="A18" s="54" t="s">
        <v>24</v>
      </c>
      <c r="B18" s="51" t="s">
        <v>4</v>
      </c>
      <c r="C18" s="51" t="s">
        <v>3</v>
      </c>
      <c r="D18" s="51" t="s">
        <v>2</v>
      </c>
      <c r="E18" s="51" t="s">
        <v>19</v>
      </c>
    </row>
    <row r="19" spans="1:5">
      <c r="A19" s="55" t="s">
        <v>17</v>
      </c>
      <c r="B19" s="56">
        <f>B25-B6</f>
        <v>18100</v>
      </c>
      <c r="C19" s="57">
        <f>B19*0.001/8400*330000</f>
        <v>711.07142857142867</v>
      </c>
      <c r="D19" s="57">
        <f>B19/8400000*764327</f>
        <v>1646.9427023809521</v>
      </c>
      <c r="E19" s="58">
        <f>B19-(D19-C19)</f>
        <v>17164.128726190476</v>
      </c>
    </row>
    <row r="20" spans="1:5">
      <c r="A20" s="55" t="s">
        <v>39</v>
      </c>
      <c r="B20" s="56">
        <f>3300*3.5+B29*35-B8</f>
        <v>16100</v>
      </c>
      <c r="C20" s="57">
        <f>B20*2.2%</f>
        <v>354.20000000000005</v>
      </c>
      <c r="D20" s="57">
        <f>B20*3820/16000</f>
        <v>3843.875</v>
      </c>
      <c r="E20" s="58">
        <f>B20-(D20-C20)</f>
        <v>12610.325000000001</v>
      </c>
    </row>
    <row r="21" spans="1:5">
      <c r="A21" s="55" t="s">
        <v>29</v>
      </c>
      <c r="B21" s="56">
        <f>SUM(B19:B20)</f>
        <v>34200</v>
      </c>
      <c r="C21" s="51"/>
      <c r="D21" s="51"/>
      <c r="E21" s="59">
        <f>SUM(E19:E20)</f>
        <v>29774.453726190477</v>
      </c>
    </row>
    <row r="22" spans="1:5" s="64" customFormat="1">
      <c r="A22" s="60" t="s">
        <v>34</v>
      </c>
      <c r="B22" s="61">
        <f>B21*1.25</f>
        <v>42750</v>
      </c>
      <c r="C22" s="62"/>
      <c r="D22" s="62"/>
      <c r="E22" s="63"/>
    </row>
    <row r="23" spans="1:5">
      <c r="E23" s="65"/>
    </row>
    <row r="24" spans="1:5" ht="21">
      <c r="A24" s="66" t="s">
        <v>15</v>
      </c>
    </row>
    <row r="25" spans="1:5" ht="15.75">
      <c r="A25" s="47" t="s">
        <v>8</v>
      </c>
      <c r="B25" s="26">
        <v>18100</v>
      </c>
      <c r="C25" s="32"/>
      <c r="D25" s="67"/>
    </row>
    <row r="26" spans="1:5">
      <c r="A26" s="31" t="s">
        <v>55</v>
      </c>
      <c r="B26" s="14">
        <f>B25*20%</f>
        <v>3620</v>
      </c>
      <c r="C26" s="14">
        <v>0.05</v>
      </c>
      <c r="D26" s="15">
        <f>B26*C26</f>
        <v>181</v>
      </c>
    </row>
    <row r="27" spans="1:5">
      <c r="A27" s="31" t="s">
        <v>5</v>
      </c>
      <c r="B27" s="14">
        <f>B25-B26</f>
        <v>14480</v>
      </c>
      <c r="C27" s="14">
        <v>0.4</v>
      </c>
      <c r="D27" s="15">
        <f>B27*C27</f>
        <v>5792</v>
      </c>
    </row>
    <row r="28" spans="1:5">
      <c r="A28" s="64" t="s">
        <v>9</v>
      </c>
      <c r="D28" s="68">
        <f>SUM(D26:D27)</f>
        <v>5973</v>
      </c>
    </row>
    <row r="29" spans="1:5">
      <c r="A29" s="31" t="s">
        <v>32</v>
      </c>
      <c r="B29" s="26">
        <v>130</v>
      </c>
      <c r="C29" s="14">
        <v>12.5</v>
      </c>
      <c r="D29" s="15">
        <f>B29*C29</f>
        <v>1625</v>
      </c>
    </row>
    <row r="30" spans="1:5">
      <c r="B30" s="26"/>
      <c r="D30" s="15"/>
    </row>
    <row r="31" spans="1:5">
      <c r="A31" s="31" t="s">
        <v>0</v>
      </c>
      <c r="B31" s="14">
        <v>1</v>
      </c>
      <c r="C31" s="14">
        <v>750</v>
      </c>
      <c r="D31" s="15">
        <v>750</v>
      </c>
    </row>
    <row r="32" spans="1:5">
      <c r="A32" s="64" t="s">
        <v>10</v>
      </c>
      <c r="D32" s="69">
        <f>SUM(D29:D31)</f>
        <v>2375</v>
      </c>
    </row>
    <row r="33" spans="1:5">
      <c r="A33" s="31" t="s">
        <v>6</v>
      </c>
      <c r="D33" s="70">
        <f>SUM(D28:D31)</f>
        <v>8348</v>
      </c>
    </row>
    <row r="34" spans="1:5" ht="18.75">
      <c r="A34" s="35" t="s">
        <v>7</v>
      </c>
      <c r="D34" s="68"/>
      <c r="E34" s="71">
        <f>D33*1.25</f>
        <v>10435</v>
      </c>
    </row>
    <row r="35" spans="1:5" ht="15.75">
      <c r="A35" s="47" t="s">
        <v>36</v>
      </c>
      <c r="E35" s="72">
        <f>E34/12</f>
        <v>869.58333333333337</v>
      </c>
    </row>
    <row r="36" spans="1:5" ht="18.75">
      <c r="A36" s="73" t="s">
        <v>28</v>
      </c>
      <c r="B36" s="14" t="s">
        <v>12</v>
      </c>
      <c r="C36" s="14" t="s">
        <v>13</v>
      </c>
      <c r="D36" s="14" t="s">
        <v>16</v>
      </c>
    </row>
    <row r="37" spans="1:5">
      <c r="A37" s="31" t="s">
        <v>14</v>
      </c>
      <c r="B37" s="74">
        <f>E19</f>
        <v>17164.128726190476</v>
      </c>
      <c r="C37" s="72">
        <f>D19</f>
        <v>1646.9427023809521</v>
      </c>
      <c r="D37" s="72">
        <f>C37*1.25</f>
        <v>2058.6783779761899</v>
      </c>
    </row>
    <row r="38" spans="1:5">
      <c r="A38" s="31" t="s">
        <v>38</v>
      </c>
      <c r="B38" s="74">
        <f>E20</f>
        <v>12610.325000000001</v>
      </c>
      <c r="C38" s="72">
        <f>D20</f>
        <v>3843.875</v>
      </c>
      <c r="D38" s="72">
        <f>C38*1.25</f>
        <v>4804.84375</v>
      </c>
    </row>
    <row r="39" spans="1:5">
      <c r="A39" s="31" t="s">
        <v>30</v>
      </c>
      <c r="B39" s="72">
        <f>SUM(B37:B38)</f>
        <v>29774.453726190477</v>
      </c>
    </row>
    <row r="40" spans="1:5">
      <c r="A40" s="31" t="s">
        <v>31</v>
      </c>
      <c r="B40" s="74">
        <f>B39*1.25</f>
        <v>37218.0671577381</v>
      </c>
      <c r="C40" s="72">
        <f>SUM(C37:C39)</f>
        <v>5490.8177023809521</v>
      </c>
    </row>
    <row r="41" spans="1:5">
      <c r="A41" s="64" t="s">
        <v>11</v>
      </c>
      <c r="D41" s="75">
        <f>SUM(D37:D38)</f>
        <v>6863.5221279761899</v>
      </c>
      <c r="E41" s="76">
        <f>(D37+D38)</f>
        <v>6863.5221279761899</v>
      </c>
    </row>
    <row r="42" spans="1:5" ht="18.75">
      <c r="A42" s="35" t="s">
        <v>20</v>
      </c>
      <c r="D42" s="68"/>
      <c r="E42" s="77">
        <f>E41+E34</f>
        <v>17298.52212797619</v>
      </c>
    </row>
    <row r="43" spans="1:5">
      <c r="A43" s="31" t="s">
        <v>35</v>
      </c>
      <c r="E43" s="49">
        <f>E42/12</f>
        <v>1441.5435106646826</v>
      </c>
    </row>
    <row r="45" spans="1:5" ht="18.75">
      <c r="A45" s="78" t="s">
        <v>54</v>
      </c>
      <c r="B45" s="51"/>
      <c r="C45" s="51"/>
      <c r="D45" s="51"/>
      <c r="E45" s="51"/>
    </row>
    <row r="46" spans="1:5" ht="15.75">
      <c r="A46" s="79" t="s">
        <v>40</v>
      </c>
      <c r="B46" s="51"/>
      <c r="C46" s="51"/>
      <c r="D46" s="51"/>
      <c r="E46" s="51"/>
    </row>
    <row r="47" spans="1:5">
      <c r="A47" s="55" t="s">
        <v>42</v>
      </c>
      <c r="B47" s="51" t="s">
        <v>41</v>
      </c>
      <c r="C47" s="51"/>
      <c r="D47" s="51" t="s">
        <v>45</v>
      </c>
      <c r="E47" s="80">
        <v>11550</v>
      </c>
    </row>
    <row r="48" spans="1:5">
      <c r="A48" s="55" t="s">
        <v>43</v>
      </c>
      <c r="B48" s="51" t="s">
        <v>44</v>
      </c>
      <c r="C48" s="51" t="s">
        <v>46</v>
      </c>
      <c r="D48" s="51" t="s">
        <v>47</v>
      </c>
      <c r="E48" s="80">
        <v>4550</v>
      </c>
    </row>
    <row r="49" spans="1:5">
      <c r="A49" s="55"/>
      <c r="B49" s="51"/>
      <c r="C49" s="51"/>
      <c r="D49" s="51"/>
      <c r="E49" s="80">
        <f>SUM(E47:E48)</f>
        <v>16100</v>
      </c>
    </row>
    <row r="50" spans="1:5">
      <c r="A50" s="55"/>
      <c r="B50" s="51"/>
      <c r="C50" s="51"/>
      <c r="D50" s="51" t="s">
        <v>48</v>
      </c>
      <c r="E50" s="80">
        <v>4025</v>
      </c>
    </row>
    <row r="51" spans="1:5">
      <c r="A51" s="55"/>
      <c r="B51" s="51"/>
      <c r="C51" s="51"/>
      <c r="D51" s="51" t="s">
        <v>49</v>
      </c>
      <c r="E51" s="81">
        <v>20125</v>
      </c>
    </row>
    <row r="52" spans="1:5">
      <c r="A52" s="55"/>
      <c r="B52" s="51"/>
      <c r="C52" s="51"/>
      <c r="D52" s="51"/>
      <c r="E52" s="51"/>
    </row>
    <row r="53" spans="1:5">
      <c r="A53" s="60" t="s">
        <v>50</v>
      </c>
      <c r="B53" s="51"/>
      <c r="C53" s="51"/>
      <c r="D53" s="51"/>
      <c r="E53" s="51"/>
    </row>
    <row r="54" spans="1:5">
      <c r="A54" s="55" t="s">
        <v>51</v>
      </c>
      <c r="B54" s="51"/>
      <c r="C54" s="51" t="s">
        <v>52</v>
      </c>
      <c r="D54" s="51"/>
      <c r="E54" s="80">
        <v>18100</v>
      </c>
    </row>
    <row r="55" spans="1:5">
      <c r="A55" s="55"/>
      <c r="B55" s="51"/>
      <c r="C55" s="51"/>
      <c r="D55" s="51" t="s">
        <v>48</v>
      </c>
      <c r="E55" s="80">
        <v>4525</v>
      </c>
    </row>
    <row r="56" spans="1:5">
      <c r="A56" s="55"/>
      <c r="B56" s="51"/>
      <c r="C56" s="51"/>
      <c r="D56" s="51" t="s">
        <v>49</v>
      </c>
      <c r="E56" s="81">
        <v>22625</v>
      </c>
    </row>
  </sheetData>
  <sheetProtection sheet="1" objects="1" scenarios="1" selectLockedCells="1"/>
  <protectedRanges>
    <protectedRange sqref="B6 B8 B25 B29" name="Område1"/>
    <protectedRange sqref="C27" name="Område2"/>
  </protectedRange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</dc:creator>
  <cp:lastModifiedBy>stationær</cp:lastModifiedBy>
  <cp:lastPrinted>2013-04-30T11:19:19Z</cp:lastPrinted>
  <dcterms:created xsi:type="dcterms:W3CDTF">2013-03-04T15:56:09Z</dcterms:created>
  <dcterms:modified xsi:type="dcterms:W3CDTF">2013-12-14T10:52:37Z</dcterms:modified>
</cp:coreProperties>
</file>